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40" yWindow="0" windowWidth="21840" windowHeight="12435"/>
  </bookViews>
  <sheets>
    <sheet name="1. toelichting" sheetId="10" r:id="rId1"/>
    <sheet name="2. eindbalans 2016" sheetId="8" r:id="rId2"/>
    <sheet name="3. exploitatie" sheetId="6" r:id="rId3"/>
    <sheet name="concept begroting 2017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9" l="1"/>
  <c r="H28" i="6"/>
  <c r="K30" i="8"/>
  <c r="H7" i="6" l="1"/>
  <c r="K30" i="9" l="1"/>
  <c r="G5" i="6" l="1"/>
  <c r="E10" i="9" l="1"/>
  <c r="L30" i="9" l="1"/>
  <c r="F16" i="9"/>
  <c r="H29" i="6" l="1"/>
  <c r="H23" i="6"/>
  <c r="H27" i="6"/>
  <c r="H21" i="6"/>
  <c r="H26" i="6"/>
  <c r="H22" i="6"/>
  <c r="H20" i="6"/>
  <c r="H25" i="6"/>
  <c r="H24" i="6"/>
  <c r="H19" i="6"/>
  <c r="H18" i="6"/>
  <c r="H17" i="6"/>
  <c r="H30" i="6" s="1"/>
  <c r="H12" i="6"/>
  <c r="H10" i="6"/>
  <c r="H8" i="6"/>
  <c r="H11" i="6"/>
  <c r="H9" i="6"/>
  <c r="H6" i="6"/>
  <c r="H5" i="6"/>
  <c r="H14" i="6" l="1"/>
  <c r="H32" i="6" s="1"/>
  <c r="E6" i="8"/>
  <c r="I30" i="6"/>
  <c r="I14" i="6"/>
  <c r="K14" i="6" l="1"/>
  <c r="E9" i="8" l="1"/>
  <c r="E15" i="8"/>
  <c r="E12" i="8" l="1"/>
  <c r="E17" i="8" s="1"/>
  <c r="F30" i="9" l="1"/>
  <c r="E30" i="9"/>
  <c r="K22" i="6" l="1"/>
  <c r="G7" i="8" l="1"/>
  <c r="G14" i="8"/>
  <c r="G9" i="8" l="1"/>
  <c r="G17" i="8" s="1"/>
  <c r="M19" i="6" l="1"/>
  <c r="M24" i="6" l="1"/>
  <c r="K9" i="8" l="1"/>
  <c r="M30" i="6" l="1"/>
  <c r="M6" i="6"/>
  <c r="M14" i="6" s="1"/>
  <c r="G30" i="6"/>
  <c r="G14" i="6"/>
  <c r="G32" i="6" l="1"/>
  <c r="M32" i="6"/>
  <c r="I9" i="8"/>
  <c r="N30" i="6"/>
  <c r="N14" i="6"/>
  <c r="K17" i="8"/>
  <c r="I17" i="8" l="1"/>
  <c r="K30" i="6" l="1"/>
  <c r="K32" i="6" s="1"/>
</calcChain>
</file>

<file path=xl/sharedStrings.xml><?xml version="1.0" encoding="utf-8"?>
<sst xmlns="http://schemas.openxmlformats.org/spreadsheetml/2006/main" count="134" uniqueCount="117">
  <si>
    <t>contributie</t>
  </si>
  <si>
    <t>Genootschap Amstelodamum</t>
  </si>
  <si>
    <t xml:space="preserve">    </t>
  </si>
  <si>
    <t>BALANS C.Q. VERMOGENSOVERZICHT</t>
  </si>
  <si>
    <t>ACTIVA</t>
  </si>
  <si>
    <t>Banktegoeden per 31 december:</t>
  </si>
  <si>
    <t>overige activa: vorderingen</t>
  </si>
  <si>
    <t>Totaal</t>
  </si>
  <si>
    <t>PASSIVA</t>
  </si>
  <si>
    <t>Eigen vermogen</t>
  </si>
  <si>
    <t xml:space="preserve">Schulden </t>
  </si>
  <si>
    <t>totaal</t>
  </si>
  <si>
    <t>Toelichting:</t>
  </si>
  <si>
    <t>De activa bestaan enkel uit geldmiddelen en courante vorderingen.</t>
  </si>
  <si>
    <t>Amsterdam</t>
  </si>
  <si>
    <t xml:space="preserve">Baten </t>
  </si>
  <si>
    <t>contributies</t>
  </si>
  <si>
    <t>donaties en giften</t>
  </si>
  <si>
    <t>ontvangen rente</t>
  </si>
  <si>
    <t xml:space="preserve">verkopen </t>
  </si>
  <si>
    <t>advertenties</t>
  </si>
  <si>
    <t>diversen</t>
  </si>
  <si>
    <t>Lasten</t>
  </si>
  <si>
    <t>Jaarboek</t>
  </si>
  <si>
    <t>abonnementenbeheer</t>
  </si>
  <si>
    <t>overige kosten</t>
  </si>
  <si>
    <t>kosten geldverkeer</t>
  </si>
  <si>
    <t>jaarvergadering</t>
  </si>
  <si>
    <t>novemberlezingen</t>
  </si>
  <si>
    <t>representatie en bestuurskosten</t>
  </si>
  <si>
    <t>website</t>
  </si>
  <si>
    <t>expolitatieresultaat</t>
  </si>
  <si>
    <t>Vergelijkende rekeningcijfers drie eerdere jaren</t>
  </si>
  <si>
    <t>digitale abonnees</t>
  </si>
  <si>
    <t>Vermogen Spaarrekening</t>
  </si>
  <si>
    <t>transitorische ontvangsten</t>
  </si>
  <si>
    <t>NL49 INGB 0000 0523091</t>
  </si>
  <si>
    <t xml:space="preserve">specificatie vorderingen: </t>
  </si>
  <si>
    <t xml:space="preserve">resultaat op transitoria </t>
  </si>
  <si>
    <t>excursies en activiteiten</t>
  </si>
  <si>
    <t>kosten excursies en activiteiten</t>
  </si>
  <si>
    <t>1. kernactiviteiten</t>
  </si>
  <si>
    <t>2. excursies en ALV</t>
  </si>
  <si>
    <t xml:space="preserve">overige excursies </t>
  </si>
  <si>
    <t>4. Overige posten</t>
  </si>
  <si>
    <t>rente</t>
  </si>
  <si>
    <t>diverse opbrengsten</t>
  </si>
  <si>
    <t>exploitatieresultaat</t>
  </si>
  <si>
    <t>Begroting</t>
  </si>
  <si>
    <t>Rekening</t>
  </si>
  <si>
    <t>Ontwikkeling vermogen (vermogensvergelijking):</t>
  </si>
  <si>
    <t>BATEN</t>
  </si>
  <si>
    <t>LASTEN</t>
  </si>
  <si>
    <t>verkopen</t>
  </si>
  <si>
    <t>bestuurskosten en representatie</t>
  </si>
  <si>
    <t>Inhoud:</t>
  </si>
  <si>
    <t>werkblad 1</t>
  </si>
  <si>
    <t>Algemene toelichting</t>
  </si>
  <si>
    <t>werkblad 2</t>
  </si>
  <si>
    <t>werkblad 3</t>
  </si>
  <si>
    <t>Algemene toelichting.</t>
  </si>
  <si>
    <t>Theo de Groot, penningmeester Genootschap Amstelodamum</t>
  </si>
  <si>
    <t>balans per ultimo 2016</t>
  </si>
  <si>
    <t>exploitatierekening 2016</t>
  </si>
  <si>
    <t>concept begroting 2017</t>
  </si>
  <si>
    <t>AUP</t>
  </si>
  <si>
    <t>resultaat op transitoria</t>
  </si>
  <si>
    <t xml:space="preserve">   </t>
  </si>
  <si>
    <t xml:space="preserve">         rekening</t>
  </si>
  <si>
    <t>SAA</t>
  </si>
  <si>
    <t>(o.a. drukwerk)</t>
  </si>
  <si>
    <t>vermogen per 1 januari 2016</t>
  </si>
  <si>
    <t>af/bij: resultaat 2016</t>
  </si>
  <si>
    <t>Exploitatieoverzicht 2016</t>
  </si>
  <si>
    <t>begroting</t>
  </si>
  <si>
    <t>SP Abonneeservice</t>
  </si>
  <si>
    <t xml:space="preserve">specificatie schulden: </t>
  </si>
  <si>
    <t>voorziening digitaliseren tijdschriften</t>
  </si>
  <si>
    <t>totaal aan vermogensbestanddelen</t>
  </si>
  <si>
    <t xml:space="preserve">in Euro's </t>
  </si>
  <si>
    <t>Spui 25 (UVA)</t>
  </si>
  <si>
    <t>resultaat</t>
  </si>
  <si>
    <t xml:space="preserve"> </t>
  </si>
  <si>
    <t>concept BEGROTING 2017 Genootschap Amstelodamum</t>
  </si>
  <si>
    <t>project website incl hosting</t>
  </si>
  <si>
    <t>kosten oktober/november lezingen</t>
  </si>
  <si>
    <t>oktober/novemberlezingen</t>
  </si>
  <si>
    <t>voorziening digitaliseren tijdschriften 1961-2010</t>
  </si>
  <si>
    <t>Algemene reserve</t>
  </si>
  <si>
    <t>per ultimo</t>
  </si>
  <si>
    <t>eindvermogen 2016</t>
  </si>
  <si>
    <t>tijdschrift</t>
  </si>
  <si>
    <t>voorziening digitaliseren</t>
  </si>
  <si>
    <t>digitale abonnementen</t>
  </si>
  <si>
    <t>abonnementen administratie</t>
  </si>
  <si>
    <t>jaarvergadering met excursie</t>
  </si>
  <si>
    <t xml:space="preserve">3. projecten </t>
  </si>
  <si>
    <t xml:space="preserve">ANBI donaties </t>
  </si>
  <si>
    <t>digitalisering tijdschrift 1961-2010 (voorziening)</t>
  </si>
  <si>
    <t>kosten betaalverkeer,  drukwerk</t>
  </si>
  <si>
    <t>diverse uitgaven</t>
  </si>
  <si>
    <t xml:space="preserve">specificatie vermogensbestanddelen: </t>
  </si>
  <si>
    <t>werkblad 4</t>
  </si>
  <si>
    <t>Amsterdam, 6 april 2017</t>
  </si>
  <si>
    <t>Het bestuur zoekt naar mogelijkheden om de nog ontbrekende tijdschriften c.a. uit de periode 1961 tot 2011 te digitaliseren.</t>
  </si>
  <si>
    <t>Het jaar 2016 is vooral het jaar waarin de overgang naar SP abonneeservice is afgerond.</t>
  </si>
  <si>
    <t xml:space="preserve">Ten opzichte van de vorige abonnementenbeheerder is het inzicht in de samenstelling van het ledenbestand verbeterd en zijn de kosten </t>
  </si>
  <si>
    <t xml:space="preserve">aanmerkelijk lager. Alle betalingen komen nu individueel binnen op het eigen rekeningnummer van Amstelodamum. Dat betekent enig extra werk, </t>
  </si>
  <si>
    <t xml:space="preserve">extra bijdrage te betalen, is succesvol en heeft in het verslagjaar tot €2,190 aan donaties geleid. </t>
  </si>
  <si>
    <t xml:space="preserve">groot vier duizend euro kon worden getroffen. </t>
  </si>
  <si>
    <t xml:space="preserve">Per saldo is in dit verslagjaar sprake van meevallende baten. Aan de lastenkant heeft strakke kostenbeheersing tot gevolg, dat ondanks </t>
  </si>
  <si>
    <t xml:space="preserve">in euro's </t>
  </si>
  <si>
    <t>alles in euro's</t>
  </si>
  <si>
    <t xml:space="preserve">maar de opbrengst van de individuele brieven, waarin wordt uitgenodigd om het lidmaatschap te voldoen met de mogelijkheid om een </t>
  </si>
  <si>
    <r>
      <t>Naar verwachting zal deze digitalisering een investering vergen van circa € 15.000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waarvoor ten laste van het verslagjaar een eerste voorziening </t>
    </r>
  </si>
  <si>
    <t>de genoemde voorziening, een bescheiden toevoeging aan de algemene reserve kon worden gerealiseerd.</t>
  </si>
  <si>
    <t>transitiekosten (integrale redactie en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</si>
</sst>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&quot;€&quot;\ #,##0.00"/>
    <numFmt numFmtId="166" formatCode="&quot;€&quot;\ #,##0"/>
    <numFmt numFmtId="167" formatCode="_(&quot;€&quot;\ * #,##0_);_(&quot;€&quot;\ * \(#,##0\);_(&quot;€&quot;\ 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4" fontId="0" fillId="0" borderId="0" xfId="0" applyNumberFormat="1"/>
    <xf numFmtId="165" fontId="0" fillId="0" borderId="0" xfId="0" applyNumberFormat="1"/>
    <xf numFmtId="0" fontId="3" fillId="0" borderId="0" xfId="0" applyNumberFormat="1" applyFont="1"/>
    <xf numFmtId="0" fontId="3" fillId="0" borderId="0" xfId="0" applyFont="1"/>
    <xf numFmtId="166" fontId="0" fillId="0" borderId="0" xfId="0" applyNumberFormat="1"/>
    <xf numFmtId="166" fontId="0" fillId="0" borderId="1" xfId="0" applyNumberFormat="1" applyBorder="1"/>
    <xf numFmtId="166" fontId="0" fillId="0" borderId="2" xfId="0" applyNumberFormat="1" applyBorder="1"/>
    <xf numFmtId="166" fontId="3" fillId="0" borderId="0" xfId="0" applyNumberFormat="1" applyFont="1"/>
    <xf numFmtId="0" fontId="4" fillId="0" borderId="0" xfId="0" applyFont="1"/>
    <xf numFmtId="3" fontId="0" fillId="0" borderId="0" xfId="0" applyNumberFormat="1"/>
    <xf numFmtId="0" fontId="5" fillId="0" borderId="0" xfId="0" applyFont="1"/>
    <xf numFmtId="0" fontId="7" fillId="0" borderId="0" xfId="0" applyFont="1"/>
    <xf numFmtId="3" fontId="5" fillId="0" borderId="0" xfId="0" applyNumberFormat="1" applyFont="1"/>
    <xf numFmtId="3" fontId="0" fillId="0" borderId="1" xfId="0" applyNumberFormat="1" applyBorder="1"/>
    <xf numFmtId="3" fontId="0" fillId="0" borderId="2" xfId="0" applyNumberFormat="1" applyBorder="1"/>
    <xf numFmtId="3" fontId="7" fillId="0" borderId="0" xfId="0" applyNumberFormat="1" applyFont="1"/>
    <xf numFmtId="3" fontId="7" fillId="0" borderId="1" xfId="0" applyNumberFormat="1" applyFont="1" applyBorder="1"/>
    <xf numFmtId="3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0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167" fontId="0" fillId="0" borderId="0" xfId="0" applyNumberFormat="1"/>
    <xf numFmtId="0" fontId="10" fillId="0" borderId="0" xfId="0" applyFont="1"/>
    <xf numFmtId="3" fontId="8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3" fontId="0" fillId="0" borderId="2" xfId="0" applyNumberFormat="1" applyFont="1" applyBorder="1"/>
    <xf numFmtId="3" fontId="0" fillId="0" borderId="0" xfId="0" applyNumberFormat="1" applyBorder="1"/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/>
    <xf numFmtId="15" fontId="0" fillId="0" borderId="0" xfId="0" applyNumberFormat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Border="1"/>
    <xf numFmtId="3" fontId="13" fillId="0" borderId="0" xfId="0" applyNumberFormat="1" applyFont="1"/>
    <xf numFmtId="3" fontId="11" fillId="0" borderId="0" xfId="0" applyNumberFormat="1" applyFont="1"/>
    <xf numFmtId="3" fontId="11" fillId="0" borderId="2" xfId="0" applyNumberFormat="1" applyFont="1" applyBorder="1"/>
    <xf numFmtId="3" fontId="11" fillId="0" borderId="0" xfId="0" applyNumberFormat="1" applyFont="1" applyBorder="1"/>
    <xf numFmtId="3" fontId="11" fillId="0" borderId="1" xfId="0" applyNumberFormat="1" applyFont="1" applyBorder="1"/>
    <xf numFmtId="3" fontId="7" fillId="0" borderId="0" xfId="0" applyNumberFormat="1" applyFont="1" applyBorder="1"/>
    <xf numFmtId="3" fontId="3" fillId="0" borderId="0" xfId="0" applyNumberFormat="1" applyFont="1"/>
    <xf numFmtId="3" fontId="4" fillId="0" borderId="0" xfId="0" applyNumberFormat="1" applyFont="1" applyFill="1" applyBorder="1"/>
    <xf numFmtId="3" fontId="0" fillId="0" borderId="0" xfId="0" applyNumberFormat="1" applyFill="1" applyBorder="1"/>
    <xf numFmtId="3" fontId="16" fillId="0" borderId="0" xfId="0" applyNumberFormat="1" applyFont="1"/>
    <xf numFmtId="3" fontId="14" fillId="0" borderId="0" xfId="0" applyNumberFormat="1" applyFont="1"/>
    <xf numFmtId="3" fontId="14" fillId="0" borderId="0" xfId="0" applyNumberFormat="1" applyFont="1" applyBorder="1"/>
    <xf numFmtId="0" fontId="14" fillId="0" borderId="0" xfId="0" applyFont="1" applyAlignment="1">
      <alignment horizontal="center"/>
    </xf>
    <xf numFmtId="3" fontId="6" fillId="0" borderId="0" xfId="0" applyNumberFormat="1" applyFont="1"/>
    <xf numFmtId="3" fontId="12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17" fillId="0" borderId="0" xfId="0" applyNumberFormat="1" applyFont="1"/>
    <xf numFmtId="3" fontId="2" fillId="0" borderId="2" xfId="0" applyNumberFormat="1" applyFont="1" applyBorder="1"/>
    <xf numFmtId="3" fontId="17" fillId="0" borderId="0" xfId="0" applyNumberFormat="1" applyFont="1" applyBorder="1"/>
    <xf numFmtId="3" fontId="2" fillId="0" borderId="0" xfId="0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3279.24AD16D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274320</xdr:colOff>
      <xdr:row>7</xdr:row>
      <xdr:rowOff>71120</xdr:rowOff>
    </xdr:to>
    <xdr:pic>
      <xdr:nvPicPr>
        <xdr:cNvPr id="2" name="x_x_4EB2B288-E179-4F7D-A18A-B1D2C32C4F72" descr="cid:6EEA32F3-F87E-49F6-8D89-FFFE1F1D7FC4@fritz.box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5760720" cy="1214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32"/>
  <sheetViews>
    <sheetView tabSelected="1" workbookViewId="0">
      <selection activeCell="P21" sqref="P21"/>
    </sheetView>
  </sheetViews>
  <sheetFormatPr defaultRowHeight="15" x14ac:dyDescent="0.25"/>
  <cols>
    <col min="13" max="13" width="18.85546875" customWidth="1"/>
    <col min="14" max="14" width="13.140625" customWidth="1"/>
  </cols>
  <sheetData>
    <row r="9" spans="1:4" x14ac:dyDescent="0.25">
      <c r="B9" s="34" t="s">
        <v>55</v>
      </c>
    </row>
    <row r="10" spans="1:4" x14ac:dyDescent="0.25">
      <c r="B10" t="s">
        <v>56</v>
      </c>
      <c r="D10" t="s">
        <v>57</v>
      </c>
    </row>
    <row r="11" spans="1:4" x14ac:dyDescent="0.25">
      <c r="B11" t="s">
        <v>58</v>
      </c>
      <c r="D11" t="s">
        <v>62</v>
      </c>
    </row>
    <row r="12" spans="1:4" x14ac:dyDescent="0.25">
      <c r="B12" t="s">
        <v>59</v>
      </c>
      <c r="D12" t="s">
        <v>63</v>
      </c>
    </row>
    <row r="13" spans="1:4" x14ac:dyDescent="0.25">
      <c r="B13" t="s">
        <v>102</v>
      </c>
      <c r="D13" t="s">
        <v>64</v>
      </c>
    </row>
    <row r="16" spans="1:4" x14ac:dyDescent="0.25">
      <c r="A16" s="34" t="s">
        <v>60</v>
      </c>
    </row>
    <row r="17" spans="1:1" x14ac:dyDescent="0.25">
      <c r="A17" s="33" t="s">
        <v>105</v>
      </c>
    </row>
    <row r="18" spans="1:1" x14ac:dyDescent="0.25">
      <c r="A18" s="33" t="s">
        <v>106</v>
      </c>
    </row>
    <row r="19" spans="1:1" x14ac:dyDescent="0.25">
      <c r="A19" s="33" t="s">
        <v>107</v>
      </c>
    </row>
    <row r="20" spans="1:1" x14ac:dyDescent="0.25">
      <c r="A20" t="s">
        <v>113</v>
      </c>
    </row>
    <row r="21" spans="1:1" x14ac:dyDescent="0.25">
      <c r="A21" t="s">
        <v>108</v>
      </c>
    </row>
    <row r="23" spans="1:1" x14ac:dyDescent="0.25">
      <c r="A23" s="33" t="s">
        <v>104</v>
      </c>
    </row>
    <row r="24" spans="1:1" x14ac:dyDescent="0.25">
      <c r="A24" s="33" t="s">
        <v>114</v>
      </c>
    </row>
    <row r="25" spans="1:1" x14ac:dyDescent="0.25">
      <c r="A25" s="33" t="s">
        <v>109</v>
      </c>
    </row>
    <row r="26" spans="1:1" x14ac:dyDescent="0.25">
      <c r="A26" s="33" t="s">
        <v>110</v>
      </c>
    </row>
    <row r="27" spans="1:1" x14ac:dyDescent="0.25">
      <c r="A27" s="33" t="s">
        <v>115</v>
      </c>
    </row>
    <row r="28" spans="1:1" x14ac:dyDescent="0.25">
      <c r="A28" s="33"/>
    </row>
    <row r="29" spans="1:1" x14ac:dyDescent="0.25">
      <c r="A29" s="33"/>
    </row>
    <row r="30" spans="1:1" x14ac:dyDescent="0.25">
      <c r="A30" s="33"/>
    </row>
    <row r="31" spans="1:1" x14ac:dyDescent="0.25">
      <c r="A31" t="s">
        <v>61</v>
      </c>
    </row>
    <row r="32" spans="1:1" x14ac:dyDescent="0.25">
      <c r="A32" s="35" t="s">
        <v>103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N13" sqref="N13"/>
    </sheetView>
  </sheetViews>
  <sheetFormatPr defaultRowHeight="15" x14ac:dyDescent="0.25"/>
  <cols>
    <col min="3" max="3" width="9.5703125" customWidth="1"/>
    <col min="4" max="4" width="18.140625" customWidth="1"/>
    <col min="5" max="5" width="11" customWidth="1"/>
    <col min="6" max="6" width="10.140625" customWidth="1"/>
    <col min="12" max="12" width="8.42578125" customWidth="1"/>
  </cols>
  <sheetData>
    <row r="1" spans="1:16" x14ac:dyDescent="0.25">
      <c r="B1" t="s">
        <v>1</v>
      </c>
      <c r="E1" t="s">
        <v>3</v>
      </c>
      <c r="I1" t="s">
        <v>2</v>
      </c>
      <c r="J1" t="s">
        <v>79</v>
      </c>
    </row>
    <row r="2" spans="1:16" ht="5.25" customHeight="1" x14ac:dyDescent="0.25">
      <c r="E2" s="4"/>
      <c r="F2" s="4"/>
      <c r="G2" s="4"/>
      <c r="H2" s="4"/>
      <c r="I2" s="4"/>
      <c r="J2" s="4"/>
      <c r="K2" s="4"/>
      <c r="L2" s="4"/>
      <c r="M2" s="4"/>
    </row>
    <row r="3" spans="1:16" x14ac:dyDescent="0.25">
      <c r="A3" t="s">
        <v>4</v>
      </c>
      <c r="B3" t="s">
        <v>89</v>
      </c>
      <c r="E3" s="5">
        <v>2016</v>
      </c>
      <c r="F3" s="5"/>
      <c r="G3" s="11">
        <v>2015</v>
      </c>
      <c r="I3" s="11">
        <v>2014</v>
      </c>
      <c r="K3" s="5">
        <v>2013</v>
      </c>
      <c r="L3" s="5"/>
      <c r="M3" s="5"/>
    </row>
    <row r="4" spans="1:16" x14ac:dyDescent="0.25">
      <c r="A4" s="6" t="s">
        <v>5</v>
      </c>
      <c r="B4" s="6"/>
      <c r="C4" s="6"/>
      <c r="D4" s="6"/>
      <c r="E4" s="4"/>
      <c r="F4" s="4"/>
      <c r="I4" s="6"/>
      <c r="J4" s="6"/>
      <c r="K4" s="4"/>
      <c r="L4" s="4"/>
      <c r="M4" s="4"/>
    </row>
    <row r="5" spans="1:16" x14ac:dyDescent="0.25">
      <c r="A5" t="s">
        <v>36</v>
      </c>
      <c r="E5" s="12">
        <v>1921</v>
      </c>
      <c r="F5" s="7"/>
      <c r="G5" s="12">
        <v>1081</v>
      </c>
      <c r="I5" s="12">
        <v>342</v>
      </c>
      <c r="K5" s="12">
        <v>8194</v>
      </c>
      <c r="L5" s="7"/>
      <c r="M5" s="7"/>
    </row>
    <row r="6" spans="1:16" x14ac:dyDescent="0.25">
      <c r="A6" t="s">
        <v>34</v>
      </c>
      <c r="E6" s="12">
        <f>43309+229</f>
        <v>43538</v>
      </c>
      <c r="F6" s="7"/>
      <c r="G6" s="12">
        <v>44859.37</v>
      </c>
      <c r="I6" s="12">
        <v>39146.089999999997</v>
      </c>
      <c r="K6" s="12">
        <v>47882</v>
      </c>
      <c r="L6" s="7"/>
      <c r="M6" s="7"/>
      <c r="P6" s="5"/>
    </row>
    <row r="7" spans="1:16" x14ac:dyDescent="0.25">
      <c r="A7" t="s">
        <v>6</v>
      </c>
      <c r="E7" s="20">
        <v>350</v>
      </c>
      <c r="G7" s="20">
        <f>225.35+250</f>
        <v>475.35</v>
      </c>
      <c r="I7" s="20">
        <v>1650</v>
      </c>
      <c r="J7" s="11"/>
      <c r="K7" s="20">
        <v>1323</v>
      </c>
      <c r="L7" s="11"/>
      <c r="M7" s="21"/>
    </row>
    <row r="8" spans="1:16" x14ac:dyDescent="0.25">
      <c r="E8" s="12"/>
      <c r="G8" s="12"/>
      <c r="I8" s="12"/>
      <c r="K8" s="12"/>
      <c r="L8" s="7"/>
      <c r="M8" s="7"/>
    </row>
    <row r="9" spans="1:16" ht="15.75" thickBot="1" x14ac:dyDescent="0.3">
      <c r="A9" t="s">
        <v>7</v>
      </c>
      <c r="E9" s="17">
        <f>SUM(E5:E8)</f>
        <v>45809</v>
      </c>
      <c r="G9" s="12">
        <f>SUM(G5:G8)</f>
        <v>46415.72</v>
      </c>
      <c r="I9" s="9">
        <f>SUM(I5:I8)</f>
        <v>41138.089999999997</v>
      </c>
      <c r="K9" s="17">
        <f>SUM(K4:K7)</f>
        <v>57399</v>
      </c>
    </row>
    <row r="10" spans="1:16" ht="15.75" thickTop="1" x14ac:dyDescent="0.25">
      <c r="E10" s="31"/>
    </row>
    <row r="11" spans="1:16" x14ac:dyDescent="0.25">
      <c r="A11" t="s">
        <v>8</v>
      </c>
      <c r="E11" s="31"/>
      <c r="I11" s="12"/>
      <c r="K11" s="31"/>
    </row>
    <row r="12" spans="1:16" x14ac:dyDescent="0.25">
      <c r="A12" t="s">
        <v>9</v>
      </c>
      <c r="E12" s="12">
        <f>E9-E15-4000</f>
        <v>39731</v>
      </c>
      <c r="G12" s="12">
        <v>38394</v>
      </c>
      <c r="I12" s="12">
        <v>40219</v>
      </c>
      <c r="K12" s="12">
        <v>48451</v>
      </c>
    </row>
    <row r="13" spans="1:16" x14ac:dyDescent="0.25">
      <c r="A13" t="s">
        <v>87</v>
      </c>
      <c r="E13" s="12">
        <v>4000</v>
      </c>
      <c r="G13" s="12">
        <v>0</v>
      </c>
      <c r="I13" s="12"/>
      <c r="K13" s="12"/>
    </row>
    <row r="14" spans="1:16" x14ac:dyDescent="0.25">
      <c r="A14" t="s">
        <v>35</v>
      </c>
      <c r="E14" s="12">
        <v>0</v>
      </c>
      <c r="G14" s="12">
        <f>297.5+1500</f>
        <v>1797.5</v>
      </c>
      <c r="I14" s="12"/>
      <c r="K14" s="12"/>
    </row>
    <row r="15" spans="1:16" x14ac:dyDescent="0.25">
      <c r="A15" t="s">
        <v>10</v>
      </c>
      <c r="E15" s="16">
        <f>1500+578</f>
        <v>2078</v>
      </c>
      <c r="G15" s="20">
        <v>6224</v>
      </c>
      <c r="I15" s="8">
        <v>919</v>
      </c>
      <c r="K15" s="16">
        <v>8948</v>
      </c>
    </row>
    <row r="16" spans="1:16" x14ac:dyDescent="0.25">
      <c r="E16" s="12"/>
      <c r="G16" s="12"/>
      <c r="I16" s="12"/>
      <c r="K16" s="12"/>
    </row>
    <row r="17" spans="1:17" ht="15.75" thickBot="1" x14ac:dyDescent="0.3">
      <c r="A17" t="s">
        <v>11</v>
      </c>
      <c r="E17" s="30">
        <f>SUM(E12:E16)</f>
        <v>45809</v>
      </c>
      <c r="G17" s="12">
        <f>G12+G14+G15</f>
        <v>46415.5</v>
      </c>
      <c r="I17" s="9">
        <f>I9</f>
        <v>41138.089999999997</v>
      </c>
      <c r="K17" s="30">
        <f>K12+K15</f>
        <v>57399</v>
      </c>
    </row>
    <row r="18" spans="1:17" ht="15.75" thickTop="1" x14ac:dyDescent="0.25">
      <c r="I18" s="4"/>
      <c r="K18" s="4"/>
    </row>
    <row r="19" spans="1:17" x14ac:dyDescent="0.25">
      <c r="A19" t="s">
        <v>12</v>
      </c>
    </row>
    <row r="20" spans="1:17" x14ac:dyDescent="0.25">
      <c r="A20" t="s">
        <v>13</v>
      </c>
    </row>
    <row r="22" spans="1:17" x14ac:dyDescent="0.25">
      <c r="A22" t="s">
        <v>37</v>
      </c>
      <c r="I22" t="s">
        <v>76</v>
      </c>
      <c r="K22" s="12"/>
    </row>
    <row r="23" spans="1:17" x14ac:dyDescent="0.25">
      <c r="A23" t="s">
        <v>65</v>
      </c>
      <c r="E23">
        <v>100</v>
      </c>
      <c r="G23" s="11"/>
      <c r="I23" t="s">
        <v>75</v>
      </c>
      <c r="K23" s="12">
        <v>578</v>
      </c>
      <c r="M23" s="11"/>
    </row>
    <row r="24" spans="1:17" x14ac:dyDescent="0.25">
      <c r="A24" t="s">
        <v>69</v>
      </c>
      <c r="D24" s="11"/>
      <c r="E24" s="11">
        <v>250</v>
      </c>
      <c r="I24" t="s">
        <v>80</v>
      </c>
      <c r="K24" s="20">
        <v>1500</v>
      </c>
      <c r="L24" s="11"/>
      <c r="Q24" t="s">
        <v>82</v>
      </c>
    </row>
    <row r="25" spans="1:17" ht="12.75" customHeight="1" x14ac:dyDescent="0.25">
      <c r="E25">
        <v>350</v>
      </c>
      <c r="K25" s="12">
        <v>2078</v>
      </c>
    </row>
    <row r="26" spans="1:17" ht="7.5" customHeight="1" x14ac:dyDescent="0.25">
      <c r="K26" s="12"/>
    </row>
    <row r="27" spans="1:17" x14ac:dyDescent="0.25">
      <c r="A27" t="s">
        <v>50</v>
      </c>
      <c r="K27" s="12"/>
    </row>
    <row r="28" spans="1:17" x14ac:dyDescent="0.25">
      <c r="A28" t="s">
        <v>71</v>
      </c>
      <c r="K28" s="12">
        <v>38394</v>
      </c>
    </row>
    <row r="29" spans="1:17" x14ac:dyDescent="0.25">
      <c r="A29" t="s">
        <v>72</v>
      </c>
      <c r="K29" s="45">
        <v>1337</v>
      </c>
    </row>
    <row r="30" spans="1:17" ht="15.75" thickBot="1" x14ac:dyDescent="0.3">
      <c r="A30" t="s">
        <v>90</v>
      </c>
      <c r="K30" s="17">
        <f>K28+K29</f>
        <v>39731</v>
      </c>
    </row>
    <row r="31" spans="1:17" ht="6.75" customHeight="1" thickTop="1" x14ac:dyDescent="0.25">
      <c r="K31" s="31"/>
    </row>
    <row r="32" spans="1:17" x14ac:dyDescent="0.25">
      <c r="A32" t="s">
        <v>101</v>
      </c>
      <c r="K32" s="31"/>
    </row>
    <row r="33" spans="1:11" x14ac:dyDescent="0.25">
      <c r="A33" t="s">
        <v>88</v>
      </c>
      <c r="K33" s="31">
        <v>39731</v>
      </c>
    </row>
    <row r="34" spans="1:11" x14ac:dyDescent="0.25">
      <c r="A34" t="s">
        <v>77</v>
      </c>
      <c r="K34" s="46">
        <v>4000</v>
      </c>
    </row>
    <row r="35" spans="1:11" x14ac:dyDescent="0.25">
      <c r="A35" t="s">
        <v>78</v>
      </c>
      <c r="K35" s="47">
        <v>43731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workbookViewId="0">
      <selection activeCell="U18" sqref="U18"/>
    </sheetView>
  </sheetViews>
  <sheetFormatPr defaultRowHeight="15" x14ac:dyDescent="0.25"/>
  <cols>
    <col min="1" max="1" width="6.5703125" customWidth="1"/>
    <col min="5" max="5" width="3.85546875" customWidth="1"/>
    <col min="6" max="6" width="5.140625" customWidth="1"/>
    <col min="7" max="7" width="12.85546875" customWidth="1"/>
    <col min="8" max="8" width="11.5703125" customWidth="1"/>
    <col min="9" max="9" width="11.85546875" customWidth="1"/>
    <col min="10" max="10" width="10" customWidth="1"/>
    <col min="11" max="11" width="10.5703125" bestFit="1" customWidth="1"/>
    <col min="13" max="13" width="10.5703125" bestFit="1" customWidth="1"/>
    <col min="14" max="14" width="11.140625" customWidth="1"/>
    <col min="15" max="15" width="7.85546875" customWidth="1"/>
    <col min="16" max="16" width="6.5703125" customWidth="1"/>
    <col min="17" max="17" width="7.85546875" customWidth="1"/>
  </cols>
  <sheetData>
    <row r="1" spans="2:16" x14ac:dyDescent="0.25">
      <c r="B1" t="s">
        <v>1</v>
      </c>
      <c r="F1" t="s">
        <v>14</v>
      </c>
    </row>
    <row r="2" spans="2:16" x14ac:dyDescent="0.25">
      <c r="B2" t="s">
        <v>73</v>
      </c>
      <c r="F2" t="s">
        <v>111</v>
      </c>
      <c r="K2" s="14" t="s">
        <v>32</v>
      </c>
    </row>
    <row r="3" spans="2:16" x14ac:dyDescent="0.25">
      <c r="G3" s="34" t="s">
        <v>68</v>
      </c>
      <c r="H3" s="51" t="s">
        <v>81</v>
      </c>
      <c r="I3" s="36" t="s">
        <v>74</v>
      </c>
      <c r="J3" s="34"/>
      <c r="K3" s="22" t="s">
        <v>67</v>
      </c>
      <c r="L3" s="4"/>
      <c r="M3" s="4"/>
      <c r="N3" s="4"/>
    </row>
    <row r="4" spans="2:16" ht="18.75" x14ac:dyDescent="0.3">
      <c r="B4" s="52" t="s">
        <v>15</v>
      </c>
      <c r="C4" s="12"/>
      <c r="D4" s="12"/>
      <c r="E4" s="12"/>
      <c r="F4" s="12"/>
      <c r="G4" s="53">
        <v>2016</v>
      </c>
      <c r="H4" s="54"/>
      <c r="I4" s="55"/>
      <c r="J4" s="53"/>
      <c r="K4" s="20">
        <v>2015</v>
      </c>
      <c r="L4" s="12"/>
      <c r="M4" s="20">
        <v>2014</v>
      </c>
      <c r="N4" s="45">
        <v>2013</v>
      </c>
    </row>
    <row r="5" spans="2:16" x14ac:dyDescent="0.25">
      <c r="B5" s="15" t="s">
        <v>16</v>
      </c>
      <c r="C5" s="45"/>
      <c r="D5" s="45"/>
      <c r="E5" s="45"/>
      <c r="F5" s="12"/>
      <c r="G5" s="39">
        <f>37034+910</f>
        <v>37944</v>
      </c>
      <c r="H5" s="48">
        <f>G5:G13-I5:I13</f>
        <v>944</v>
      </c>
      <c r="I5" s="15">
        <v>37000</v>
      </c>
      <c r="J5" s="39"/>
      <c r="K5" s="12">
        <v>33854</v>
      </c>
      <c r="L5" s="12"/>
      <c r="M5" s="15">
        <v>37885</v>
      </c>
      <c r="N5" s="12">
        <v>37045</v>
      </c>
      <c r="P5" s="13"/>
    </row>
    <row r="6" spans="2:16" x14ac:dyDescent="0.25">
      <c r="B6" s="15" t="s">
        <v>33</v>
      </c>
      <c r="C6" s="45"/>
      <c r="D6" s="45"/>
      <c r="E6" s="45"/>
      <c r="F6" s="12"/>
      <c r="G6" s="39">
        <v>623</v>
      </c>
      <c r="H6" s="48">
        <f>G6:G14-I6:I14</f>
        <v>-77</v>
      </c>
      <c r="I6" s="15">
        <v>700</v>
      </c>
      <c r="J6" s="39"/>
      <c r="K6" s="12">
        <v>360</v>
      </c>
      <c r="L6" s="12"/>
      <c r="M6" s="15">
        <f>7*35</f>
        <v>245</v>
      </c>
      <c r="N6" s="12"/>
    </row>
    <row r="7" spans="2:16" x14ac:dyDescent="0.25">
      <c r="B7" s="12" t="s">
        <v>19</v>
      </c>
      <c r="C7" s="12"/>
      <c r="D7" s="12"/>
      <c r="E7" s="12"/>
      <c r="F7" s="12"/>
      <c r="G7" s="40">
        <v>224</v>
      </c>
      <c r="H7" s="48">
        <f>G7:G13-I7:I13</f>
        <v>-276</v>
      </c>
      <c r="I7" s="37">
        <v>500</v>
      </c>
      <c r="J7" s="40"/>
      <c r="K7" s="12">
        <v>463</v>
      </c>
      <c r="L7" s="12"/>
      <c r="M7" s="12">
        <v>0</v>
      </c>
      <c r="N7" s="12">
        <v>0</v>
      </c>
    </row>
    <row r="8" spans="2:16" x14ac:dyDescent="0.25">
      <c r="B8" s="12" t="s">
        <v>39</v>
      </c>
      <c r="C8" s="12"/>
      <c r="D8" s="12"/>
      <c r="E8" s="12"/>
      <c r="F8" s="12"/>
      <c r="G8" s="40">
        <v>2003</v>
      </c>
      <c r="H8" s="48">
        <f>G8:G17-I8:I17</f>
        <v>-347</v>
      </c>
      <c r="I8" s="37">
        <v>2350</v>
      </c>
      <c r="J8" s="40"/>
      <c r="K8" s="12">
        <v>1250</v>
      </c>
      <c r="L8" s="12"/>
      <c r="M8" s="12">
        <v>1979</v>
      </c>
      <c r="N8" s="12">
        <v>1572</v>
      </c>
    </row>
    <row r="9" spans="2:16" x14ac:dyDescent="0.25">
      <c r="B9" s="12" t="s">
        <v>17</v>
      </c>
      <c r="C9" s="12"/>
      <c r="D9" s="12"/>
      <c r="E9" s="12"/>
      <c r="F9" s="12"/>
      <c r="G9" s="40">
        <v>2190</v>
      </c>
      <c r="H9" s="48">
        <f>G9:G15-I9:I15</f>
        <v>1190</v>
      </c>
      <c r="I9" s="37">
        <v>1000</v>
      </c>
      <c r="J9" s="40"/>
      <c r="K9" s="12">
        <v>75</v>
      </c>
      <c r="L9" s="12"/>
      <c r="M9" s="12">
        <v>2575</v>
      </c>
      <c r="N9" s="12">
        <v>1527</v>
      </c>
    </row>
    <row r="10" spans="2:16" x14ac:dyDescent="0.25">
      <c r="B10" s="12" t="s">
        <v>28</v>
      </c>
      <c r="C10" s="12"/>
      <c r="D10" s="12"/>
      <c r="E10" s="12"/>
      <c r="F10" s="12"/>
      <c r="G10" s="40">
        <v>1500</v>
      </c>
      <c r="H10" s="48">
        <f>G10:G18-I10:I18</f>
        <v>0</v>
      </c>
      <c r="I10" s="37">
        <v>1500</v>
      </c>
      <c r="J10" s="40"/>
      <c r="K10" s="12">
        <v>1500</v>
      </c>
      <c r="L10" s="12"/>
      <c r="M10" s="12">
        <v>1500</v>
      </c>
      <c r="N10" s="12"/>
    </row>
    <row r="11" spans="2:16" x14ac:dyDescent="0.25">
      <c r="B11" s="12" t="s">
        <v>18</v>
      </c>
      <c r="C11" s="12"/>
      <c r="D11" s="12"/>
      <c r="E11" s="12"/>
      <c r="F11" s="12"/>
      <c r="G11" s="40">
        <v>229</v>
      </c>
      <c r="H11" s="48">
        <f>G11:G16-I11:I16</f>
        <v>-121</v>
      </c>
      <c r="I11" s="37">
        <v>350</v>
      </c>
      <c r="J11" s="40"/>
      <c r="K11" s="12">
        <v>463</v>
      </c>
      <c r="L11" s="12"/>
      <c r="M11" s="12">
        <v>597</v>
      </c>
      <c r="N11" s="12">
        <v>1864</v>
      </c>
    </row>
    <row r="12" spans="2:16" x14ac:dyDescent="0.25">
      <c r="B12" s="12" t="s">
        <v>20</v>
      </c>
      <c r="C12" s="12"/>
      <c r="D12" s="12"/>
      <c r="E12" s="12"/>
      <c r="F12" s="12"/>
      <c r="G12" s="40">
        <v>600</v>
      </c>
      <c r="H12" s="48">
        <f>G12:G24-I12:I24</f>
        <v>-400</v>
      </c>
      <c r="I12" s="37">
        <v>1000</v>
      </c>
      <c r="J12" s="40"/>
      <c r="K12" s="12">
        <v>750</v>
      </c>
      <c r="L12" s="12"/>
      <c r="M12" s="12">
        <v>250</v>
      </c>
      <c r="N12" s="12">
        <v>0</v>
      </c>
    </row>
    <row r="13" spans="2:16" x14ac:dyDescent="0.25">
      <c r="B13" s="12"/>
      <c r="C13" s="12"/>
      <c r="D13" s="12"/>
      <c r="E13" s="12"/>
      <c r="F13" s="12"/>
      <c r="G13" s="40"/>
      <c r="H13" s="49"/>
      <c r="I13" s="37"/>
      <c r="J13" s="40"/>
      <c r="K13" s="12"/>
      <c r="L13" s="12"/>
      <c r="M13" s="12"/>
      <c r="N13" s="12"/>
    </row>
    <row r="14" spans="2:16" ht="15.75" thickBot="1" x14ac:dyDescent="0.3">
      <c r="B14" s="12" t="s">
        <v>7</v>
      </c>
      <c r="C14" s="12"/>
      <c r="D14" s="12"/>
      <c r="E14" s="12"/>
      <c r="F14" s="12"/>
      <c r="G14" s="41">
        <f>SUM(G5:G13)</f>
        <v>45313</v>
      </c>
      <c r="H14" s="50">
        <f>SUM(H5:H13)</f>
        <v>913</v>
      </c>
      <c r="I14" s="38">
        <f>SUM(I5:I13)</f>
        <v>44400</v>
      </c>
      <c r="J14" s="40"/>
      <c r="K14" s="30">
        <f>SUM(K5:K13)</f>
        <v>38715</v>
      </c>
      <c r="L14" s="12"/>
      <c r="M14" s="17">
        <f>SUM(M5:M13)</f>
        <v>45031</v>
      </c>
      <c r="N14" s="17">
        <f>SUM(N5:N13)</f>
        <v>42008</v>
      </c>
      <c r="P14" s="2"/>
    </row>
    <row r="15" spans="2:16" ht="15.75" thickTop="1" x14ac:dyDescent="0.25">
      <c r="B15" s="12"/>
      <c r="C15" s="12"/>
      <c r="D15" s="12"/>
      <c r="E15" s="12"/>
      <c r="F15" s="12"/>
      <c r="G15" s="40"/>
      <c r="H15" s="49"/>
      <c r="I15" s="37"/>
      <c r="J15" s="40"/>
      <c r="K15" s="12"/>
      <c r="L15" s="12"/>
      <c r="M15" s="12"/>
      <c r="N15" s="31"/>
    </row>
    <row r="16" spans="2:16" ht="18.75" x14ac:dyDescent="0.3">
      <c r="B16" s="52" t="s">
        <v>22</v>
      </c>
      <c r="C16" s="12"/>
      <c r="D16" s="12"/>
      <c r="E16" s="12"/>
      <c r="F16" s="12"/>
      <c r="G16" s="40"/>
      <c r="H16" s="49"/>
      <c r="I16" s="37"/>
      <c r="J16" s="40"/>
      <c r="K16" s="12"/>
      <c r="L16" s="12"/>
      <c r="M16" s="12"/>
      <c r="N16" s="31"/>
    </row>
    <row r="17" spans="2:18" x14ac:dyDescent="0.25">
      <c r="B17" s="12" t="s">
        <v>23</v>
      </c>
      <c r="C17" s="12"/>
      <c r="D17" s="12"/>
      <c r="E17" s="12"/>
      <c r="F17" s="12"/>
      <c r="G17" s="40">
        <v>11525</v>
      </c>
      <c r="H17" s="49">
        <f>I17-G17</f>
        <v>475</v>
      </c>
      <c r="I17" s="37">
        <v>12000</v>
      </c>
      <c r="J17" s="40"/>
      <c r="K17" s="12">
        <v>11119</v>
      </c>
      <c r="L17" s="12"/>
      <c r="M17" s="12">
        <v>21661</v>
      </c>
      <c r="N17" s="12">
        <v>12097</v>
      </c>
    </row>
    <row r="18" spans="2:18" x14ac:dyDescent="0.25">
      <c r="B18" s="12" t="s">
        <v>91</v>
      </c>
      <c r="C18" s="12"/>
      <c r="D18" s="12"/>
      <c r="E18" s="12"/>
      <c r="F18" s="12"/>
      <c r="G18" s="40">
        <v>16381</v>
      </c>
      <c r="H18" s="49">
        <f t="shared" ref="H18:H29" si="0">I18-G18</f>
        <v>619</v>
      </c>
      <c r="I18" s="37">
        <v>17000</v>
      </c>
      <c r="J18" s="40"/>
      <c r="K18" s="12">
        <v>15146</v>
      </c>
      <c r="L18" s="12"/>
      <c r="M18" s="12">
        <v>18495</v>
      </c>
      <c r="N18" s="12">
        <v>15055</v>
      </c>
    </row>
    <row r="19" spans="2:18" ht="15.75" customHeight="1" x14ac:dyDescent="0.25">
      <c r="B19" s="12" t="s">
        <v>24</v>
      </c>
      <c r="C19" s="12"/>
      <c r="D19" s="12"/>
      <c r="E19" s="12"/>
      <c r="F19" s="12"/>
      <c r="G19" s="40">
        <v>4172</v>
      </c>
      <c r="H19" s="49">
        <f t="shared" si="0"/>
        <v>1328</v>
      </c>
      <c r="I19" s="37">
        <v>5500</v>
      </c>
      <c r="J19" s="40"/>
      <c r="K19" s="12">
        <v>7092</v>
      </c>
      <c r="L19" s="12"/>
      <c r="M19" s="12">
        <f>7766+919</f>
        <v>8685</v>
      </c>
      <c r="N19" s="12">
        <v>7362</v>
      </c>
    </row>
    <row r="20" spans="2:18" x14ac:dyDescent="0.25">
      <c r="B20" s="12" t="s">
        <v>27</v>
      </c>
      <c r="C20" s="12"/>
      <c r="D20" s="12"/>
      <c r="E20" s="12"/>
      <c r="F20" s="12"/>
      <c r="G20" s="40">
        <v>485</v>
      </c>
      <c r="H20" s="49">
        <f>I20-G20</f>
        <v>15</v>
      </c>
      <c r="I20" s="37">
        <v>500</v>
      </c>
      <c r="J20" s="40"/>
      <c r="K20" s="12">
        <v>130</v>
      </c>
      <c r="L20" s="12"/>
      <c r="M20" s="12">
        <v>482</v>
      </c>
      <c r="N20" s="12">
        <v>1104</v>
      </c>
    </row>
    <row r="21" spans="2:18" x14ac:dyDescent="0.25">
      <c r="B21" s="12" t="s">
        <v>40</v>
      </c>
      <c r="C21" s="12"/>
      <c r="D21" s="12"/>
      <c r="E21" s="12"/>
      <c r="F21" s="12"/>
      <c r="G21" s="40">
        <v>1603</v>
      </c>
      <c r="H21" s="49">
        <f>I21-G21</f>
        <v>-853</v>
      </c>
      <c r="I21" s="37">
        <v>750</v>
      </c>
      <c r="J21" s="40"/>
      <c r="K21" s="12">
        <v>442</v>
      </c>
      <c r="L21" s="12"/>
      <c r="M21" s="12">
        <v>1132</v>
      </c>
      <c r="N21" s="12">
        <v>380</v>
      </c>
    </row>
    <row r="22" spans="2:18" x14ac:dyDescent="0.25">
      <c r="B22" s="12" t="s">
        <v>28</v>
      </c>
      <c r="C22" s="12"/>
      <c r="D22" s="12"/>
      <c r="E22" s="12"/>
      <c r="F22" s="12"/>
      <c r="G22" s="40">
        <v>1700</v>
      </c>
      <c r="H22" s="49">
        <f>I22-G22</f>
        <v>0</v>
      </c>
      <c r="I22" s="37">
        <v>1700</v>
      </c>
      <c r="J22" s="40"/>
      <c r="K22" s="12">
        <f>1500+200</f>
        <v>1700</v>
      </c>
      <c r="L22" s="12"/>
      <c r="M22" s="12">
        <v>1700</v>
      </c>
      <c r="N22" s="12">
        <v>0</v>
      </c>
    </row>
    <row r="23" spans="2:18" x14ac:dyDescent="0.25">
      <c r="B23" s="12" t="s">
        <v>30</v>
      </c>
      <c r="C23" s="12"/>
      <c r="D23" s="12"/>
      <c r="E23" s="12"/>
      <c r="F23" s="12"/>
      <c r="G23" s="42">
        <v>2864</v>
      </c>
      <c r="H23" s="49">
        <f>I23-G23</f>
        <v>-364</v>
      </c>
      <c r="I23" s="38">
        <v>2500</v>
      </c>
      <c r="J23" s="40"/>
      <c r="K23" s="38">
        <v>605</v>
      </c>
      <c r="L23" s="38"/>
      <c r="M23" s="38">
        <v>0</v>
      </c>
      <c r="N23" s="38">
        <v>276</v>
      </c>
    </row>
    <row r="24" spans="2:18" x14ac:dyDescent="0.25">
      <c r="B24" s="12" t="s">
        <v>25</v>
      </c>
      <c r="C24" s="12"/>
      <c r="D24" s="12"/>
      <c r="E24" s="12"/>
      <c r="F24" s="12"/>
      <c r="G24" s="40">
        <v>395</v>
      </c>
      <c r="H24" s="49">
        <f t="shared" si="0"/>
        <v>1605</v>
      </c>
      <c r="I24" s="37">
        <v>2000</v>
      </c>
      <c r="J24" s="40"/>
      <c r="K24" s="12">
        <v>2650</v>
      </c>
      <c r="L24" s="12"/>
      <c r="M24" s="12">
        <f>724-85-199</f>
        <v>440</v>
      </c>
      <c r="N24" s="12">
        <v>175</v>
      </c>
      <c r="R24" s="12"/>
    </row>
    <row r="25" spans="2:18" x14ac:dyDescent="0.25">
      <c r="B25" s="12" t="s">
        <v>26</v>
      </c>
      <c r="C25" s="12"/>
      <c r="D25" s="12"/>
      <c r="E25" s="12"/>
      <c r="F25" s="12"/>
      <c r="G25" s="40">
        <v>276</v>
      </c>
      <c r="H25" s="49">
        <f t="shared" si="0"/>
        <v>-26</v>
      </c>
      <c r="I25" s="37">
        <v>250</v>
      </c>
      <c r="J25" s="40"/>
      <c r="K25" s="12">
        <v>141</v>
      </c>
      <c r="L25" s="12"/>
      <c r="M25" s="12">
        <v>85</v>
      </c>
      <c r="N25" s="12">
        <v>124</v>
      </c>
    </row>
    <row r="26" spans="2:18" x14ac:dyDescent="0.25">
      <c r="B26" s="12" t="s">
        <v>29</v>
      </c>
      <c r="C26" s="12"/>
      <c r="D26" s="12"/>
      <c r="E26" s="12"/>
      <c r="F26" s="12"/>
      <c r="G26" s="40">
        <v>283</v>
      </c>
      <c r="H26" s="49">
        <f t="shared" si="0"/>
        <v>17</v>
      </c>
      <c r="I26" s="37">
        <v>300</v>
      </c>
      <c r="J26" s="40"/>
      <c r="K26" s="12">
        <v>750</v>
      </c>
      <c r="L26" s="12"/>
      <c r="M26" s="12">
        <v>199</v>
      </c>
      <c r="N26" s="12">
        <v>539</v>
      </c>
    </row>
    <row r="27" spans="2:18" x14ac:dyDescent="0.25">
      <c r="B27" s="12" t="s">
        <v>21</v>
      </c>
      <c r="C27" s="12" t="s">
        <v>70</v>
      </c>
      <c r="D27" s="12"/>
      <c r="E27" s="12"/>
      <c r="F27" s="12"/>
      <c r="G27" s="40">
        <v>1207</v>
      </c>
      <c r="H27" s="49">
        <f t="shared" si="0"/>
        <v>543</v>
      </c>
      <c r="I27" s="37">
        <v>1750</v>
      </c>
      <c r="J27" s="40"/>
      <c r="K27" s="12">
        <v>765</v>
      </c>
      <c r="L27" s="12"/>
      <c r="M27" s="12">
        <v>0</v>
      </c>
      <c r="N27" s="12"/>
    </row>
    <row r="28" spans="2:18" x14ac:dyDescent="0.25">
      <c r="B28" s="12" t="s">
        <v>92</v>
      </c>
      <c r="C28" s="12"/>
      <c r="D28" s="12"/>
      <c r="E28" s="12"/>
      <c r="F28" s="12"/>
      <c r="G28" s="40">
        <v>4000</v>
      </c>
      <c r="H28" s="49">
        <f t="shared" si="0"/>
        <v>-4000</v>
      </c>
      <c r="I28" s="37">
        <v>0</v>
      </c>
      <c r="J28" s="40"/>
      <c r="K28" s="12"/>
      <c r="L28" s="12"/>
      <c r="M28" s="12"/>
      <c r="N28" s="12"/>
    </row>
    <row r="29" spans="2:18" x14ac:dyDescent="0.25">
      <c r="B29" s="12" t="s">
        <v>38</v>
      </c>
      <c r="C29" s="12"/>
      <c r="D29" s="12"/>
      <c r="E29" s="12"/>
      <c r="F29" s="12"/>
      <c r="G29" s="43">
        <v>-915</v>
      </c>
      <c r="H29" s="49">
        <f t="shared" si="0"/>
        <v>915</v>
      </c>
      <c r="I29" s="38"/>
      <c r="J29" s="40"/>
      <c r="K29" s="19"/>
      <c r="L29" s="12"/>
      <c r="M29" s="16">
        <v>384</v>
      </c>
      <c r="N29" s="16"/>
    </row>
    <row r="30" spans="2:18" ht="15.75" thickBot="1" x14ac:dyDescent="0.3">
      <c r="B30" s="12" t="s">
        <v>11</v>
      </c>
      <c r="C30" s="12"/>
      <c r="D30" s="12"/>
      <c r="E30" s="12"/>
      <c r="F30" s="12"/>
      <c r="G30" s="41">
        <f>SUM(G17:G29)</f>
        <v>43976</v>
      </c>
      <c r="H30" s="50">
        <f>SUM(H17:H29)</f>
        <v>274</v>
      </c>
      <c r="I30" s="38">
        <f>SUM(I17:I29)</f>
        <v>44250</v>
      </c>
      <c r="J30" s="40"/>
      <c r="K30" s="30">
        <f>SUM(K17:K29)</f>
        <v>40540</v>
      </c>
      <c r="L30" s="12"/>
      <c r="M30" s="17">
        <f>SUM(M17:M29)</f>
        <v>53263</v>
      </c>
      <c r="N30" s="30">
        <f>SUM(N17:N29)</f>
        <v>37112</v>
      </c>
    </row>
    <row r="31" spans="2:18" ht="15.75" thickTop="1" x14ac:dyDescent="0.25">
      <c r="B31" s="12"/>
      <c r="C31" s="12"/>
      <c r="D31" s="12"/>
      <c r="E31" s="12"/>
      <c r="F31" s="12"/>
      <c r="G31" s="56"/>
      <c r="H31" s="57"/>
      <c r="I31" s="18"/>
      <c r="J31" s="40"/>
      <c r="K31" s="12"/>
      <c r="L31" s="12"/>
      <c r="M31" s="12"/>
      <c r="N31" s="12"/>
    </row>
    <row r="32" spans="2:18" ht="15.75" thickBot="1" x14ac:dyDescent="0.3">
      <c r="B32" s="12" t="s">
        <v>31</v>
      </c>
      <c r="C32" s="12"/>
      <c r="D32" s="12"/>
      <c r="E32" s="12"/>
      <c r="F32" s="12"/>
      <c r="G32" s="58">
        <f>G14-G30</f>
        <v>1337</v>
      </c>
      <c r="H32" s="59">
        <f>H14+H30+150</f>
        <v>1337</v>
      </c>
      <c r="I32" s="44">
        <v>150</v>
      </c>
      <c r="J32" s="60"/>
      <c r="K32" s="12">
        <f>K14-K30</f>
        <v>-1825</v>
      </c>
      <c r="L32" s="12"/>
      <c r="M32" s="17">
        <f>M14-M30</f>
        <v>-8232</v>
      </c>
      <c r="N32" s="17">
        <v>4896</v>
      </c>
    </row>
    <row r="33" spans="7:13" ht="15.75" thickTop="1" x14ac:dyDescent="0.25">
      <c r="H33" s="7"/>
    </row>
    <row r="36" spans="7:13" x14ac:dyDescent="0.25">
      <c r="G36" s="3"/>
      <c r="H36" s="3"/>
      <c r="I36" s="3"/>
      <c r="J36" s="3"/>
    </row>
    <row r="37" spans="7:13" x14ac:dyDescent="0.25">
      <c r="M37" s="7"/>
    </row>
    <row r="38" spans="7:13" x14ac:dyDescent="0.25">
      <c r="M38" s="1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Q4" sqref="Q4"/>
    </sheetView>
  </sheetViews>
  <sheetFormatPr defaultRowHeight="15" x14ac:dyDescent="0.25"/>
  <cols>
    <col min="1" max="1" width="6.7109375" customWidth="1"/>
    <col min="2" max="2" width="11.5703125" customWidth="1"/>
    <col min="3" max="3" width="9.85546875" bestFit="1" customWidth="1"/>
    <col min="8" max="8" width="12.85546875" customWidth="1"/>
    <col min="9" max="9" width="10.5703125" customWidth="1"/>
    <col min="10" max="10" width="20.7109375" customWidth="1"/>
  </cols>
  <sheetData>
    <row r="1" spans="1:12" x14ac:dyDescent="0.25">
      <c r="A1" s="23"/>
    </row>
    <row r="2" spans="1:12" x14ac:dyDescent="0.25">
      <c r="A2" s="23"/>
      <c r="D2" s="23"/>
      <c r="E2" s="23"/>
      <c r="F2" s="23"/>
      <c r="J2" s="23"/>
      <c r="K2" s="23"/>
      <c r="L2" s="23"/>
    </row>
    <row r="3" spans="1:12" x14ac:dyDescent="0.25">
      <c r="B3" t="s">
        <v>83</v>
      </c>
      <c r="H3" t="s">
        <v>112</v>
      </c>
    </row>
    <row r="4" spans="1:12" x14ac:dyDescent="0.25">
      <c r="A4" s="23"/>
    </row>
    <row r="5" spans="1:12" x14ac:dyDescent="0.25">
      <c r="A5" s="23"/>
      <c r="B5" t="s">
        <v>51</v>
      </c>
      <c r="D5" s="23"/>
      <c r="E5" s="23" t="s">
        <v>48</v>
      </c>
      <c r="F5" s="23" t="s">
        <v>49</v>
      </c>
      <c r="H5" t="s">
        <v>52</v>
      </c>
      <c r="J5" s="23"/>
      <c r="K5" s="23" t="s">
        <v>48</v>
      </c>
      <c r="L5" s="23" t="s">
        <v>49</v>
      </c>
    </row>
    <row r="6" spans="1:12" x14ac:dyDescent="0.25">
      <c r="A6" s="23"/>
      <c r="D6" s="23"/>
      <c r="E6" s="23">
        <v>2017</v>
      </c>
      <c r="F6" s="23">
        <v>2016</v>
      </c>
      <c r="J6" s="23"/>
      <c r="K6" s="23">
        <v>2017</v>
      </c>
      <c r="L6" s="1">
        <v>2016</v>
      </c>
    </row>
    <row r="7" spans="1:12" x14ac:dyDescent="0.25">
      <c r="A7" s="23"/>
      <c r="D7" s="23"/>
      <c r="E7" s="23"/>
      <c r="F7" s="23"/>
      <c r="J7" s="23"/>
      <c r="K7" s="23"/>
      <c r="L7" s="1"/>
    </row>
    <row r="8" spans="1:12" x14ac:dyDescent="0.25">
      <c r="B8" s="24" t="s">
        <v>41</v>
      </c>
      <c r="E8" s="23"/>
      <c r="F8" s="23"/>
      <c r="H8" s="32" t="s">
        <v>41</v>
      </c>
      <c r="I8" s="1"/>
      <c r="J8" s="1"/>
      <c r="K8" s="23"/>
      <c r="L8" s="1"/>
    </row>
    <row r="9" spans="1:12" x14ac:dyDescent="0.25">
      <c r="A9" s="25"/>
      <c r="B9" t="s">
        <v>0</v>
      </c>
      <c r="D9" s="25"/>
      <c r="E9" s="27">
        <v>38000</v>
      </c>
      <c r="F9" s="27">
        <v>37944</v>
      </c>
      <c r="G9" s="12"/>
      <c r="H9" s="12" t="s">
        <v>23</v>
      </c>
      <c r="I9" s="12"/>
      <c r="J9" s="12"/>
      <c r="K9" s="27">
        <v>12000</v>
      </c>
      <c r="L9" s="18">
        <v>11525</v>
      </c>
    </row>
    <row r="10" spans="1:12" x14ac:dyDescent="0.25">
      <c r="A10" s="25"/>
      <c r="B10" t="s">
        <v>93</v>
      </c>
      <c r="D10" s="25"/>
      <c r="E10" s="27">
        <f>40*35</f>
        <v>1400</v>
      </c>
      <c r="F10" s="27">
        <v>623</v>
      </c>
      <c r="G10" s="12"/>
      <c r="H10" s="12" t="s">
        <v>91</v>
      </c>
      <c r="I10" s="12"/>
      <c r="J10" s="12"/>
      <c r="K10" s="27">
        <v>17000</v>
      </c>
      <c r="L10" s="18">
        <v>16381</v>
      </c>
    </row>
    <row r="11" spans="1:12" x14ac:dyDescent="0.25">
      <c r="A11" s="25"/>
      <c r="B11" t="s">
        <v>53</v>
      </c>
      <c r="D11" s="25"/>
      <c r="E11" s="27">
        <v>500</v>
      </c>
      <c r="F11" s="27">
        <v>224</v>
      </c>
      <c r="G11" s="12"/>
      <c r="H11" s="12" t="s">
        <v>94</v>
      </c>
      <c r="I11" s="12"/>
      <c r="J11" s="12"/>
      <c r="K11" s="27">
        <v>4500</v>
      </c>
      <c r="L11" s="18">
        <v>4172</v>
      </c>
    </row>
    <row r="12" spans="1:12" x14ac:dyDescent="0.25">
      <c r="A12" s="25"/>
      <c r="D12" s="25"/>
      <c r="E12" s="27"/>
      <c r="F12" s="27"/>
      <c r="G12" s="12"/>
      <c r="H12" s="12" t="s">
        <v>116</v>
      </c>
      <c r="I12" s="12"/>
      <c r="J12" s="12"/>
      <c r="K12" s="27">
        <v>2500</v>
      </c>
      <c r="L12" s="18">
        <v>0</v>
      </c>
    </row>
    <row r="13" spans="1:12" x14ac:dyDescent="0.25">
      <c r="A13" s="25"/>
      <c r="D13" s="25"/>
      <c r="E13" s="27"/>
      <c r="F13" s="27"/>
      <c r="G13" s="12"/>
      <c r="H13" s="12"/>
      <c r="I13" s="12"/>
      <c r="J13" s="12"/>
      <c r="K13" s="27"/>
      <c r="L13" s="18"/>
    </row>
    <row r="14" spans="1:12" x14ac:dyDescent="0.25">
      <c r="A14" s="25"/>
      <c r="B14" s="24" t="s">
        <v>42</v>
      </c>
      <c r="C14" s="24"/>
      <c r="D14" s="25"/>
      <c r="E14" s="27"/>
      <c r="F14" s="27"/>
      <c r="G14" s="12"/>
      <c r="H14" s="28" t="s">
        <v>42</v>
      </c>
      <c r="I14" s="12"/>
      <c r="J14" s="12"/>
      <c r="K14" s="27"/>
      <c r="L14" s="18"/>
    </row>
    <row r="15" spans="1:12" x14ac:dyDescent="0.25">
      <c r="A15" s="25"/>
      <c r="B15" s="26" t="s">
        <v>95</v>
      </c>
      <c r="C15" s="24"/>
      <c r="D15" s="25"/>
      <c r="E15" s="27">
        <v>500</v>
      </c>
      <c r="F15" s="27">
        <v>485</v>
      </c>
      <c r="G15" s="12"/>
      <c r="H15" s="29" t="s">
        <v>95</v>
      </c>
      <c r="I15" s="12"/>
      <c r="J15" s="12"/>
      <c r="K15" s="27">
        <v>500</v>
      </c>
      <c r="L15" s="18">
        <v>485</v>
      </c>
    </row>
    <row r="16" spans="1:12" x14ac:dyDescent="0.25">
      <c r="A16" s="25"/>
      <c r="B16" s="26" t="s">
        <v>43</v>
      </c>
      <c r="C16" s="26"/>
      <c r="D16" s="25"/>
      <c r="E16" s="27">
        <v>1500</v>
      </c>
      <c r="F16" s="27">
        <f>2003-485</f>
        <v>1518</v>
      </c>
      <c r="G16" s="12"/>
      <c r="H16" s="29" t="s">
        <v>43</v>
      </c>
      <c r="I16" s="29"/>
      <c r="J16" s="12"/>
      <c r="K16" s="27">
        <v>750</v>
      </c>
      <c r="L16" s="18">
        <v>1603</v>
      </c>
    </row>
    <row r="17" spans="1:20" x14ac:dyDescent="0.25">
      <c r="A17" s="25"/>
      <c r="B17" s="26"/>
      <c r="C17" s="26"/>
      <c r="D17" s="25"/>
      <c r="E17" s="27"/>
      <c r="F17" s="27"/>
      <c r="G17" s="12"/>
      <c r="H17" s="29"/>
      <c r="I17" s="29"/>
      <c r="J17" s="12"/>
      <c r="K17" s="27"/>
      <c r="L17" s="18"/>
    </row>
    <row r="18" spans="1:20" x14ac:dyDescent="0.25">
      <c r="A18" s="25"/>
      <c r="B18" s="24" t="s">
        <v>96</v>
      </c>
      <c r="C18" s="24"/>
      <c r="D18" s="25"/>
      <c r="E18" s="27"/>
      <c r="F18" s="27"/>
      <c r="G18" s="12"/>
      <c r="H18" s="28" t="s">
        <v>96</v>
      </c>
      <c r="I18" s="12"/>
      <c r="J18" s="12"/>
      <c r="K18" s="12"/>
      <c r="L18" s="18"/>
    </row>
    <row r="19" spans="1:20" x14ac:dyDescent="0.25">
      <c r="A19" s="25"/>
      <c r="B19" t="s">
        <v>86</v>
      </c>
      <c r="D19" s="25"/>
      <c r="E19" s="27">
        <v>0</v>
      </c>
      <c r="F19" s="27">
        <v>1500</v>
      </c>
      <c r="G19" s="12"/>
      <c r="H19" s="12" t="s">
        <v>85</v>
      </c>
      <c r="I19" s="12"/>
      <c r="J19" s="12"/>
      <c r="K19" s="27">
        <v>500</v>
      </c>
      <c r="L19" s="18">
        <v>1700</v>
      </c>
    </row>
    <row r="20" spans="1:20" x14ac:dyDescent="0.25">
      <c r="A20" s="25"/>
      <c r="B20" t="s">
        <v>97</v>
      </c>
      <c r="D20" s="25"/>
      <c r="E20" s="27">
        <v>2500</v>
      </c>
      <c r="F20" s="27">
        <v>2190</v>
      </c>
      <c r="G20" s="12"/>
      <c r="H20" s="12" t="s">
        <v>84</v>
      </c>
      <c r="I20" s="12"/>
      <c r="J20" s="12"/>
      <c r="K20" s="27">
        <v>3000</v>
      </c>
      <c r="L20" s="18">
        <v>2864</v>
      </c>
    </row>
    <row r="21" spans="1:20" x14ac:dyDescent="0.25">
      <c r="A21" s="25"/>
      <c r="D21" s="25"/>
      <c r="E21" s="27"/>
      <c r="F21" s="27"/>
      <c r="G21" s="12"/>
      <c r="H21" s="12" t="s">
        <v>98</v>
      </c>
      <c r="I21" s="12"/>
      <c r="J21" s="12"/>
      <c r="K21" s="27">
        <v>2000</v>
      </c>
      <c r="L21" s="18">
        <v>4000</v>
      </c>
    </row>
    <row r="22" spans="1:20" x14ac:dyDescent="0.25">
      <c r="A22" s="25"/>
      <c r="D22" s="25"/>
      <c r="E22" s="27"/>
      <c r="F22" s="27"/>
      <c r="G22" s="12"/>
      <c r="H22" s="12"/>
      <c r="I22" s="12"/>
      <c r="J22" s="12"/>
      <c r="K22" s="27"/>
      <c r="L22" s="18"/>
    </row>
    <row r="23" spans="1:20" x14ac:dyDescent="0.25">
      <c r="A23" s="25"/>
      <c r="B23" s="24" t="s">
        <v>44</v>
      </c>
      <c r="D23" s="25"/>
      <c r="E23" s="27"/>
      <c r="F23" s="27"/>
      <c r="G23" s="12"/>
      <c r="H23" s="28" t="s">
        <v>44</v>
      </c>
      <c r="I23" s="12"/>
      <c r="J23" s="12"/>
      <c r="K23" s="27"/>
      <c r="L23" s="18"/>
    </row>
    <row r="24" spans="1:20" x14ac:dyDescent="0.25">
      <c r="A24" s="25"/>
      <c r="B24" t="s">
        <v>45</v>
      </c>
      <c r="D24" s="25"/>
      <c r="E24" s="27">
        <v>100</v>
      </c>
      <c r="F24" s="27">
        <v>229</v>
      </c>
      <c r="G24" s="12"/>
      <c r="H24" s="12" t="s">
        <v>54</v>
      </c>
      <c r="I24" s="12"/>
      <c r="J24" s="12"/>
      <c r="K24" s="27">
        <v>300</v>
      </c>
      <c r="L24" s="18">
        <v>283</v>
      </c>
      <c r="P24" s="12"/>
      <c r="Q24" s="12"/>
      <c r="R24" s="12"/>
      <c r="S24" s="27"/>
      <c r="T24" s="18"/>
    </row>
    <row r="25" spans="1:20" x14ac:dyDescent="0.25">
      <c r="A25" s="25"/>
      <c r="B25" t="s">
        <v>20</v>
      </c>
      <c r="D25" s="25"/>
      <c r="E25" s="27">
        <v>750</v>
      </c>
      <c r="F25" s="27">
        <v>600</v>
      </c>
      <c r="G25" s="12"/>
      <c r="H25" s="12" t="s">
        <v>99</v>
      </c>
      <c r="I25" s="12"/>
      <c r="J25" s="12"/>
      <c r="K25" s="27">
        <v>1900</v>
      </c>
      <c r="L25" s="18">
        <f>1207+276</f>
        <v>1483</v>
      </c>
      <c r="P25" s="12"/>
      <c r="Q25" s="12"/>
      <c r="R25" s="12"/>
      <c r="S25" s="27"/>
      <c r="T25" s="18"/>
    </row>
    <row r="26" spans="1:20" x14ac:dyDescent="0.25">
      <c r="A26" s="25"/>
      <c r="B26" t="s">
        <v>46</v>
      </c>
      <c r="D26" s="25"/>
      <c r="E26" s="27">
        <v>100</v>
      </c>
      <c r="F26" s="27">
        <v>0</v>
      </c>
      <c r="G26" s="12"/>
      <c r="H26" s="12" t="s">
        <v>100</v>
      </c>
      <c r="I26" s="12"/>
      <c r="J26" s="12"/>
      <c r="K26" s="27">
        <v>400</v>
      </c>
      <c r="L26" s="18">
        <v>395</v>
      </c>
      <c r="P26" s="12"/>
      <c r="Q26" s="12"/>
      <c r="R26" s="12"/>
      <c r="S26" s="27"/>
      <c r="T26" s="18"/>
    </row>
    <row r="27" spans="1:20" x14ac:dyDescent="0.25">
      <c r="A27" s="25"/>
      <c r="D27" s="25"/>
      <c r="E27" s="27"/>
      <c r="F27" s="27"/>
      <c r="G27" s="12"/>
      <c r="H27" s="12" t="s">
        <v>66</v>
      </c>
      <c r="I27" s="12"/>
      <c r="J27" s="12"/>
      <c r="K27" s="27">
        <v>0</v>
      </c>
      <c r="L27" s="18">
        <v>-915</v>
      </c>
      <c r="P27" s="12"/>
      <c r="Q27" s="12"/>
      <c r="R27" s="12"/>
      <c r="S27" s="27"/>
      <c r="T27" s="18"/>
    </row>
    <row r="28" spans="1:20" x14ac:dyDescent="0.25">
      <c r="A28" s="25"/>
      <c r="D28" s="25"/>
      <c r="E28" s="27"/>
      <c r="F28" s="27"/>
      <c r="G28" s="12"/>
      <c r="H28" s="12"/>
      <c r="I28" s="12"/>
      <c r="J28" s="12"/>
      <c r="K28" s="27"/>
      <c r="L28" s="18"/>
    </row>
    <row r="29" spans="1:20" x14ac:dyDescent="0.25">
      <c r="E29" s="27"/>
      <c r="F29" s="27"/>
      <c r="G29" s="12"/>
      <c r="H29" s="12" t="s">
        <v>47</v>
      </c>
      <c r="I29" s="12"/>
      <c r="J29" s="12"/>
      <c r="K29" s="27">
        <v>0</v>
      </c>
      <c r="L29" s="18">
        <v>1337</v>
      </c>
    </row>
    <row r="30" spans="1:20" x14ac:dyDescent="0.25">
      <c r="A30" s="25"/>
      <c r="B30" t="s">
        <v>7</v>
      </c>
      <c r="D30" s="25"/>
      <c r="E30" s="27">
        <f>SUM(E9:E29)</f>
        <v>45350</v>
      </c>
      <c r="F30" s="27">
        <f>SUM(F9:F29)</f>
        <v>45313</v>
      </c>
      <c r="G30" s="12"/>
      <c r="H30" s="12" t="s">
        <v>7</v>
      </c>
      <c r="I30" s="12"/>
      <c r="J30" s="12"/>
      <c r="K30" s="27">
        <f>SUM(K8:K29)</f>
        <v>45350</v>
      </c>
      <c r="L30" s="18">
        <f>SUM(L9:L29)</f>
        <v>45313</v>
      </c>
    </row>
    <row r="31" spans="1:20" x14ac:dyDescent="0.25">
      <c r="E31" s="27"/>
      <c r="F31" s="27"/>
      <c r="G31" s="12"/>
      <c r="H31" s="12"/>
      <c r="I31" s="12"/>
      <c r="J31" s="12"/>
      <c r="K31" s="27"/>
      <c r="L31" s="1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1. toelichting</vt:lpstr>
      <vt:lpstr>2. eindbalans 2016</vt:lpstr>
      <vt:lpstr>3. exploitatie</vt:lpstr>
      <vt:lpstr>concept begroting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de groot</dc:creator>
  <cp:lastModifiedBy>Jolien van Woudenberg</cp:lastModifiedBy>
  <cp:lastPrinted>2017-04-06T09:28:34Z</cp:lastPrinted>
  <dcterms:created xsi:type="dcterms:W3CDTF">2014-03-24T14:58:55Z</dcterms:created>
  <dcterms:modified xsi:type="dcterms:W3CDTF">2017-04-12T12:40:38Z</dcterms:modified>
</cp:coreProperties>
</file>